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600" windowHeight="11040"/>
  </bookViews>
  <sheets>
    <sheet name="3.1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E8" i="1" l="1"/>
  <c r="E4" i="1"/>
  <c r="E7" i="1" l="1"/>
  <c r="E6" i="1"/>
  <c r="E5" i="1"/>
  <c r="F4" i="1" l="1"/>
  <c r="F5" i="1"/>
  <c r="F6" i="1"/>
  <c r="F7" i="1"/>
  <c r="F8" i="1"/>
  <c r="D4" i="2" l="1"/>
  <c r="H4" i="2" s="1"/>
  <c r="I4" i="2" s="1"/>
  <c r="E4" i="2"/>
  <c r="F4" i="2"/>
  <c r="D5" i="2"/>
  <c r="H5" i="2" s="1"/>
  <c r="I5" i="2" s="1"/>
  <c r="E5" i="2"/>
  <c r="F5" i="2"/>
  <c r="D6" i="2"/>
  <c r="H6" i="2" s="1"/>
  <c r="I6" i="2" s="1"/>
  <c r="E6" i="2"/>
  <c r="F6" i="2"/>
  <c r="D7" i="2"/>
  <c r="E7" i="2"/>
  <c r="F7" i="2"/>
  <c r="H7" i="2"/>
  <c r="I7" i="2" s="1"/>
  <c r="D8" i="2"/>
  <c r="H8" i="2" s="1"/>
  <c r="I8" i="2" s="1"/>
  <c r="E8" i="2"/>
  <c r="F8" i="2"/>
  <c r="B17" i="2"/>
  <c r="B14" i="2"/>
  <c r="D14" i="2" s="1"/>
  <c r="H14" i="2" s="1"/>
  <c r="I14" i="2" s="1"/>
  <c r="D18" i="2"/>
  <c r="H18" i="2" s="1"/>
  <c r="I18" i="2" s="1"/>
  <c r="D17" i="2"/>
  <c r="H17" i="2" s="1"/>
  <c r="I17" i="2" s="1"/>
  <c r="D16" i="2"/>
  <c r="H16" i="2" s="1"/>
  <c r="I16" i="2" s="1"/>
  <c r="D15" i="2"/>
  <c r="H15" i="2" s="1"/>
  <c r="I15" i="2" s="1"/>
</calcChain>
</file>

<file path=xl/sharedStrings.xml><?xml version="1.0" encoding="utf-8"?>
<sst xmlns="http://schemas.openxmlformats.org/spreadsheetml/2006/main" count="30" uniqueCount="20">
  <si>
    <t>3.1 Expenditure excluding salary component year wise during the last five years (INR in lakhs)</t>
  </si>
  <si>
    <t>Year</t>
  </si>
  <si>
    <t xml:space="preserve"> Expenditure for infrastructure development and augmentation (INR in Lakh) = A</t>
  </si>
  <si>
    <t>Expenditure on maintenance of academic facilities (excluding salary for human resources) (INR in Lakh) = B</t>
  </si>
  <si>
    <t>Expenditure on maintenance of physical facilities (excluding salary for human resources) (INR in Lakh) = C</t>
  </si>
  <si>
    <t>Other expenses  excluding Salary (INR in Lakh) = D</t>
  </si>
  <si>
    <t>Total expenditure excluding Salary (INR in Lakh) = E
(E = A+B+C+D)</t>
  </si>
  <si>
    <t>2022-23</t>
  </si>
  <si>
    <t>2021-22</t>
  </si>
  <si>
    <t>2018-19</t>
  </si>
  <si>
    <t>2019-20</t>
  </si>
  <si>
    <t>2020-21</t>
  </si>
  <si>
    <t>Total</t>
  </si>
  <si>
    <t>B</t>
  </si>
  <si>
    <t>M</t>
  </si>
  <si>
    <t>Teaching &amp; Non</t>
  </si>
  <si>
    <t xml:space="preserve">Deprec </t>
  </si>
  <si>
    <t>A+B+C</t>
  </si>
  <si>
    <t>D</t>
  </si>
  <si>
    <t>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</si>
</sst>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/>
    <xf numFmtId="164" fontId="5" fillId="0" borderId="1" xfId="0" applyNumberFormat="1" applyFont="1" applyBorder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8"/>
  <sheetViews>
    <sheetView tabSelected="1" zoomScale="148" zoomScaleNormal="148" workbookViewId="0">
      <selection activeCell="F4" sqref="F4:F8"/>
    </sheetView>
  </sheetViews>
  <sheetFormatPr defaultRowHeight="15" x14ac:dyDescent="0.25"/>
  <cols>
    <col min="2" max="2" width="17.7109375" customWidth="1"/>
    <col min="3" max="3" width="16.5703125" customWidth="1"/>
    <col min="4" max="4" width="16.7109375" customWidth="1"/>
    <col min="5" max="5" width="13.85546875" customWidth="1"/>
    <col min="6" max="6" width="13.7109375" customWidth="1"/>
  </cols>
  <sheetData>
    <row r="1" spans="1:6" x14ac:dyDescent="0.25">
      <c r="A1" t="s">
        <v>0</v>
      </c>
    </row>
    <row r="3" spans="1:6" ht="120" x14ac:dyDescent="0.25">
      <c r="A3" s="4" t="s">
        <v>1</v>
      </c>
      <c r="B3" s="4" t="s">
        <v>2</v>
      </c>
      <c r="C3" s="4" t="s">
        <v>3</v>
      </c>
      <c r="D3" s="5" t="s">
        <v>4</v>
      </c>
      <c r="E3" s="4" t="s">
        <v>5</v>
      </c>
      <c r="F3" s="4" t="s">
        <v>6</v>
      </c>
    </row>
    <row r="4" spans="1:6" ht="15.75" x14ac:dyDescent="0.25">
      <c r="A4" s="3" t="s">
        <v>7</v>
      </c>
      <c r="B4" s="10">
        <v>34.896120000000003</v>
      </c>
      <c r="C4" s="7">
        <v>25.801921</v>
      </c>
      <c r="D4" s="6">
        <v>2.47316</v>
      </c>
      <c r="E4" s="9">
        <f>17.36623+0.7776+0.060914+0.09381+1.79341+0.02941+2.8033</f>
        <v>22.924674000000003</v>
      </c>
      <c r="F4" s="8">
        <f>B4+C4+D4+E4</f>
        <v>86.095875000000007</v>
      </c>
    </row>
    <row r="5" spans="1:6" x14ac:dyDescent="0.25">
      <c r="A5" s="3" t="s">
        <v>8</v>
      </c>
      <c r="B5" s="6">
        <v>7.1620799999999996</v>
      </c>
      <c r="C5" s="6">
        <v>160.1514</v>
      </c>
      <c r="D5" s="6">
        <v>4.9013200000000001</v>
      </c>
      <c r="E5" s="9">
        <f>12.27295+0.9216+0.034925+0.34077+0.09668+0.9839+0.00242</f>
        <v>14.653245</v>
      </c>
      <c r="F5" s="8">
        <f t="shared" ref="E5:F12" si="0">B5+C5+D5+E5</f>
        <v>186.868045</v>
      </c>
    </row>
    <row r="6" spans="1:6" x14ac:dyDescent="0.25">
      <c r="A6" s="3" t="s">
        <v>11</v>
      </c>
      <c r="B6" s="6">
        <v>5.0566000000000004</v>
      </c>
      <c r="C6" s="7">
        <v>40.379040000000003</v>
      </c>
      <c r="D6" s="6">
        <v>0.77764</v>
      </c>
      <c r="E6" s="9">
        <f>10.64184+1.08+0.053728+0.078+0.01615+0.139+0.315</f>
        <v>12.323717999999998</v>
      </c>
      <c r="F6" s="8">
        <f t="shared" si="0"/>
        <v>58.536998000000004</v>
      </c>
    </row>
    <row r="7" spans="1:6" x14ac:dyDescent="0.25">
      <c r="A7" s="3" t="s">
        <v>10</v>
      </c>
      <c r="B7" s="6">
        <v>3.4021300000000001</v>
      </c>
      <c r="C7" s="7">
        <v>47.506399999999999</v>
      </c>
      <c r="D7" s="6">
        <v>1.5785800000000001</v>
      </c>
      <c r="E7" s="9">
        <f>15.56779+1.936+0.136929+0.70417+0.01078+0.3396+3.0309</f>
        <v>21.726169000000002</v>
      </c>
      <c r="F7" s="8">
        <f t="shared" si="0"/>
        <v>74.213279</v>
      </c>
    </row>
    <row r="8" spans="1:6" ht="15.75" x14ac:dyDescent="0.25">
      <c r="A8" s="3" t="s">
        <v>9</v>
      </c>
      <c r="B8" s="11">
        <v>11.536250000000001</v>
      </c>
      <c r="C8" s="7">
        <v>35.159983599999997</v>
      </c>
      <c r="D8" s="6">
        <v>1.4369499999999999</v>
      </c>
      <c r="E8" s="9">
        <f>18.44745+0.648+0.2328036+0.48174+0.03052+5.31099</f>
        <v>25.151503599999998</v>
      </c>
      <c r="F8" s="8">
        <f t="shared" si="0"/>
        <v>73.284687200000008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8"/>
  <sheetViews>
    <sheetView workbookViewId="0">
      <selection activeCell="E26" sqref="E26"/>
    </sheetView>
  </sheetViews>
  <sheetFormatPr defaultRowHeight="15" x14ac:dyDescent="0.25"/>
  <cols>
    <col min="2" max="2" width="19" customWidth="1"/>
    <col min="3" max="3" width="21" customWidth="1"/>
    <col min="4" max="4" width="20.85546875" customWidth="1"/>
    <col min="5" max="5" width="18.5703125" customWidth="1"/>
    <col min="6" max="6" width="15.140625" customWidth="1"/>
    <col min="7" max="7" width="15.85546875" customWidth="1"/>
    <col min="8" max="8" width="11.42578125" customWidth="1"/>
  </cols>
  <sheetData>
    <row r="3" spans="1:9" x14ac:dyDescent="0.25">
      <c r="A3" s="2"/>
      <c r="B3" s="2" t="s">
        <v>13</v>
      </c>
      <c r="C3" s="2" t="s">
        <v>14</v>
      </c>
      <c r="D3" s="2" t="s">
        <v>12</v>
      </c>
      <c r="E3" s="2" t="s">
        <v>15</v>
      </c>
      <c r="F3" s="2" t="s">
        <v>16</v>
      </c>
      <c r="G3" s="2" t="s">
        <v>17</v>
      </c>
      <c r="H3" s="2" t="s">
        <v>18</v>
      </c>
      <c r="I3" s="2"/>
    </row>
    <row r="4" spans="1:9" x14ac:dyDescent="0.25">
      <c r="A4" s="2" t="s">
        <v>9</v>
      </c>
      <c r="B4" s="2">
        <v>24179041.91</v>
      </c>
      <c r="C4" s="2">
        <v>2591180.37</v>
      </c>
      <c r="D4" s="2">
        <f>B4+C4</f>
        <v>26770222.280000001</v>
      </c>
      <c r="E4" s="2">
        <f>2119932+16741249</f>
        <v>18861181</v>
      </c>
      <c r="F4" s="2">
        <f>1709135.95+214333.57</f>
        <v>1923469.52</v>
      </c>
      <c r="G4" s="2">
        <v>5107000</v>
      </c>
      <c r="H4" s="2">
        <f>D4-E4-F4-G4</f>
        <v>878571.76000000164</v>
      </c>
      <c r="I4" s="2">
        <f>H4/100000</f>
        <v>8.7857176000000159</v>
      </c>
    </row>
    <row r="5" spans="1:9" x14ac:dyDescent="0.25">
      <c r="A5" s="2" t="s">
        <v>10</v>
      </c>
      <c r="B5" s="2">
        <v>2534166.54</v>
      </c>
      <c r="C5" s="2">
        <v>27319873.370000001</v>
      </c>
      <c r="D5" s="2">
        <f t="shared" ref="D5:D8" si="0">B5+C5</f>
        <v>29854039.91</v>
      </c>
      <c r="E5" s="2">
        <f>18375539+1890908</f>
        <v>20266447</v>
      </c>
      <c r="F5" s="2">
        <f>182808.34+2206008</f>
        <v>2388816.34</v>
      </c>
      <c r="G5" s="2">
        <v>4031000</v>
      </c>
      <c r="H5" s="2">
        <f t="shared" ref="H5:H8" si="1">D5-E5-F5-G5</f>
        <v>3167776.5700000003</v>
      </c>
      <c r="I5" s="2">
        <f t="shared" ref="I5:I8" si="2">H5/100000</f>
        <v>31.677765700000002</v>
      </c>
    </row>
    <row r="6" spans="1:9" x14ac:dyDescent="0.25">
      <c r="A6" s="2" t="s">
        <v>11</v>
      </c>
      <c r="B6" s="2">
        <v>2368372.3199999998</v>
      </c>
      <c r="C6" s="2">
        <v>25551671.149999999</v>
      </c>
      <c r="D6" s="2">
        <f t="shared" si="0"/>
        <v>27920043.469999999</v>
      </c>
      <c r="E6" s="2">
        <f>15955078+1905132</f>
        <v>17860210</v>
      </c>
      <c r="F6" s="2">
        <f>154848+1040836</f>
        <v>1195684</v>
      </c>
      <c r="G6" s="2">
        <v>3578000</v>
      </c>
      <c r="H6" s="2">
        <f t="shared" si="1"/>
        <v>5286149.4699999988</v>
      </c>
      <c r="I6" s="2">
        <f t="shared" si="2"/>
        <v>52.861494699999987</v>
      </c>
    </row>
    <row r="7" spans="1:9" x14ac:dyDescent="0.25">
      <c r="A7" s="2" t="s">
        <v>8</v>
      </c>
      <c r="B7" s="2">
        <v>4748851.5</v>
      </c>
      <c r="C7" s="2">
        <v>37136385</v>
      </c>
      <c r="D7" s="2">
        <f t="shared" si="0"/>
        <v>41885236.5</v>
      </c>
      <c r="E7" s="2">
        <f>2919039+18599247</f>
        <v>21518286</v>
      </c>
      <c r="F7" s="2">
        <f>131366+1406625</f>
        <v>1537991</v>
      </c>
      <c r="G7" s="2">
        <v>4753000</v>
      </c>
      <c r="H7" s="2">
        <f t="shared" si="1"/>
        <v>14075959.5</v>
      </c>
      <c r="I7" s="2">
        <f t="shared" si="2"/>
        <v>140.75959499999999</v>
      </c>
    </row>
    <row r="8" spans="1:9" x14ac:dyDescent="0.25">
      <c r="A8" s="2" t="s">
        <v>7</v>
      </c>
      <c r="B8" s="2">
        <v>27898972</v>
      </c>
      <c r="C8" s="2">
        <v>3608735.2</v>
      </c>
      <c r="D8" s="2">
        <f t="shared" si="0"/>
        <v>31507707.199999999</v>
      </c>
      <c r="E8" s="2">
        <f>3330469+20065263</f>
        <v>23395732</v>
      </c>
      <c r="F8" s="2">
        <f>119035+1839314</f>
        <v>1958349</v>
      </c>
      <c r="G8" s="2">
        <v>6604000</v>
      </c>
      <c r="H8" s="2">
        <f t="shared" si="1"/>
        <v>-450373.80000000075</v>
      </c>
      <c r="I8" s="2">
        <f t="shared" si="2"/>
        <v>-4.5037380000000073</v>
      </c>
    </row>
    <row r="9" spans="1:9" x14ac:dyDescent="0.25">
      <c r="A9" s="2"/>
      <c r="B9" s="2"/>
      <c r="C9" s="2"/>
      <c r="D9" s="2"/>
      <c r="E9" s="2"/>
      <c r="F9" s="2"/>
      <c r="G9" s="2"/>
      <c r="H9" s="2"/>
      <c r="I9" s="2"/>
    </row>
    <row r="10" spans="1:9" x14ac:dyDescent="0.25">
      <c r="A10" s="2"/>
      <c r="B10" s="2"/>
      <c r="C10" s="2"/>
      <c r="D10" s="2"/>
      <c r="E10" s="2"/>
      <c r="F10" s="2"/>
      <c r="G10" s="2"/>
      <c r="H10" s="2"/>
      <c r="I10" s="2"/>
    </row>
    <row r="13" spans="1:9" x14ac:dyDescent="0.25">
      <c r="D13" t="s">
        <v>19</v>
      </c>
    </row>
    <row r="14" spans="1:9" x14ac:dyDescent="0.25">
      <c r="A14" s="1" t="s">
        <v>9</v>
      </c>
      <c r="B14" s="1">
        <f>5778550.46</f>
        <v>5778550.46</v>
      </c>
      <c r="C14" s="1">
        <v>251014.8</v>
      </c>
      <c r="D14" s="1">
        <f>B14+C14</f>
        <v>6029565.2599999998</v>
      </c>
      <c r="E14" s="1"/>
      <c r="F14" s="1"/>
      <c r="G14" s="1">
        <v>5107000</v>
      </c>
      <c r="H14" s="1">
        <f>D14-E14-F14-G14</f>
        <v>922565.25999999978</v>
      </c>
      <c r="I14" s="1">
        <f>H14/100000</f>
        <v>9.2256525999999983</v>
      </c>
    </row>
    <row r="15" spans="1:9" x14ac:dyDescent="0.25">
      <c r="A15" s="1" t="s">
        <v>10</v>
      </c>
      <c r="B15" s="1">
        <v>6865814.5499999998</v>
      </c>
      <c r="C15" s="1">
        <v>451600.2</v>
      </c>
      <c r="D15" s="1">
        <f t="shared" ref="D15:D18" si="3">B15+C15</f>
        <v>7317414.75</v>
      </c>
      <c r="E15" s="1"/>
      <c r="F15" s="1"/>
      <c r="G15" s="1">
        <v>4031000</v>
      </c>
      <c r="H15" s="1">
        <f t="shared" ref="H15:H18" si="4">D15-E15-F15-G15</f>
        <v>3286414.75</v>
      </c>
      <c r="I15" s="1">
        <f t="shared" ref="I15:I18" si="5">H15/100000</f>
        <v>32.864147500000001</v>
      </c>
    </row>
    <row r="16" spans="1:9" x14ac:dyDescent="0.25">
      <c r="A16" s="1" t="s">
        <v>11</v>
      </c>
      <c r="B16" s="1">
        <v>5965867.0300000003</v>
      </c>
      <c r="C16" s="1">
        <v>299542.32</v>
      </c>
      <c r="D16" s="1">
        <f t="shared" si="3"/>
        <v>6265409.3500000006</v>
      </c>
      <c r="E16" s="1"/>
      <c r="F16" s="1"/>
      <c r="G16" s="1">
        <v>3578000</v>
      </c>
      <c r="H16" s="1">
        <f t="shared" si="4"/>
        <v>2687409.3500000006</v>
      </c>
      <c r="I16" s="1">
        <f t="shared" si="5"/>
        <v>26.874093500000004</v>
      </c>
    </row>
    <row r="17" spans="1:9" x14ac:dyDescent="0.25">
      <c r="A17" s="1" t="s">
        <v>8</v>
      </c>
      <c r="B17" s="1">
        <f>17200452.81-12417711</f>
        <v>4782741.8099999987</v>
      </c>
      <c r="C17" s="1">
        <v>1689596.5</v>
      </c>
      <c r="D17" s="1">
        <f t="shared" si="3"/>
        <v>6472338.3099999987</v>
      </c>
      <c r="E17" s="1"/>
      <c r="F17" s="1"/>
      <c r="G17" s="1">
        <v>4753000</v>
      </c>
      <c r="H17" s="1">
        <f t="shared" si="4"/>
        <v>1719338.3099999987</v>
      </c>
      <c r="I17" s="1">
        <f t="shared" si="5"/>
        <v>17.193383099999988</v>
      </c>
    </row>
    <row r="18" spans="1:9" x14ac:dyDescent="0.25">
      <c r="A18" s="1" t="s">
        <v>7</v>
      </c>
      <c r="B18" s="1">
        <v>4393024.33</v>
      </c>
      <c r="C18" s="1">
        <v>159231.20000000001</v>
      </c>
      <c r="D18" s="1">
        <f t="shared" si="3"/>
        <v>4552255.53</v>
      </c>
      <c r="E18" s="1"/>
      <c r="F18" s="1"/>
      <c r="G18" s="1">
        <v>6604000</v>
      </c>
      <c r="H18" s="1">
        <f t="shared" si="4"/>
        <v>-2051744.4699999997</v>
      </c>
      <c r="I18" s="1">
        <f t="shared" si="5"/>
        <v>-20.517444699999999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3.1</vt:lpstr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Santosh</cp:lastModifiedBy>
  <cp:lastPrinted>2024-03-06T10:37:40Z</cp:lastPrinted>
  <dcterms:created xsi:type="dcterms:W3CDTF">2023-11-03T12:29:51Z</dcterms:created>
  <dcterms:modified xsi:type="dcterms:W3CDTF">2024-03-13T10:04:46Z</dcterms:modified>
</cp:coreProperties>
</file>